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P:\HP\DE offene\24282HP - Medical Products M&amp;V\1. Anpassung\"/>
    </mc:Choice>
  </mc:AlternateContent>
  <xr:revisionPtr revIDLastSave="0" documentId="13_ncr:1_{00D5A691-9FB4-4C52-B2D8-BABF9CBAF77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belle1" sheetId="1" r:id="rId1"/>
  </sheets>
  <definedNames>
    <definedName name="_xlnm.Print_Area" localSheetId="0">Tabelle1!$A$1:$E$47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49" i="1" l="1"/>
  <c r="E50" i="1" s="1"/>
  <c r="E51" i="1" s="1"/>
  <c r="E32" i="1" l="1"/>
  <c r="B45" i="1"/>
  <c r="B46" i="1" s="1"/>
  <c r="E40" i="1"/>
  <c r="E38" i="1"/>
  <c r="E41" i="1" s="1"/>
  <c r="E46" i="1" s="1"/>
  <c r="E33" i="1"/>
  <c r="E31" i="1"/>
  <c r="E26" i="1"/>
  <c r="E24" i="1"/>
  <c r="E19" i="1"/>
  <c r="E17" i="1"/>
  <c r="E12" i="1"/>
  <c r="E10" i="1"/>
  <c r="E13" i="1" l="1"/>
  <c r="E15" i="1" s="1"/>
  <c r="E34" i="1"/>
  <c r="E36" i="1" s="1"/>
  <c r="E14" i="1"/>
  <c r="E42" i="1"/>
  <c r="E47" i="1"/>
  <c r="E43" i="1"/>
  <c r="E45" i="1"/>
  <c r="E44" i="1"/>
  <c r="E35" i="1" l="1"/>
  <c r="E25" i="1"/>
  <c r="E27" i="1" s="1"/>
  <c r="E18" i="1"/>
  <c r="E20" i="1" s="1"/>
  <c r="E21" i="1" l="1"/>
  <c r="E22" i="1"/>
  <c r="E29" i="1"/>
  <c r="E28" i="1"/>
</calcChain>
</file>

<file path=xl/sharedStrings.xml><?xml version="1.0" encoding="utf-8"?>
<sst xmlns="http://schemas.openxmlformats.org/spreadsheetml/2006/main" count="77" uniqueCount="39">
  <si>
    <t>Arbeitstag /Monat</t>
  </si>
  <si>
    <t>Einnahmen pro Monat</t>
  </si>
  <si>
    <t>Leasingkosten Monat</t>
  </si>
  <si>
    <t>Betriebskosten Monat</t>
  </si>
  <si>
    <t>Betriebskostenfaktor /Min</t>
  </si>
  <si>
    <t>Überschuss pro Monat</t>
  </si>
  <si>
    <t>Überschuss pro Jahr</t>
  </si>
  <si>
    <t>Arbeitstage pro Monat</t>
  </si>
  <si>
    <t>Behandlungen pro Tag</t>
  </si>
  <si>
    <t>Preis pro Anwendung in €</t>
  </si>
  <si>
    <t>Daten</t>
  </si>
  <si>
    <t>Ergebnis</t>
  </si>
  <si>
    <t>Variable</t>
  </si>
  <si>
    <t xml:space="preserve">Summe </t>
  </si>
  <si>
    <t>Einnahmen pro Monat brutto</t>
  </si>
  <si>
    <r>
      <t xml:space="preserve">Einnahmen pro Monat </t>
    </r>
    <r>
      <rPr>
        <sz val="10"/>
        <rFont val="Arial"/>
        <family val="2"/>
      </rPr>
      <t>netto</t>
    </r>
  </si>
  <si>
    <r>
      <t>Die</t>
    </r>
    <r>
      <rPr>
        <i/>
        <sz val="10"/>
        <color indexed="23"/>
        <rFont val="Arial Black"/>
        <family val="2"/>
      </rPr>
      <t xml:space="preserve"> </t>
    </r>
    <r>
      <rPr>
        <b/>
        <i/>
        <sz val="10"/>
        <color indexed="10"/>
        <rFont val="Arial Black"/>
        <family val="2"/>
      </rPr>
      <t>ROT</t>
    </r>
    <r>
      <rPr>
        <i/>
        <sz val="10"/>
        <color indexed="23"/>
        <rFont val="Arial"/>
        <family val="2"/>
      </rPr>
      <t xml:space="preserve"> </t>
    </r>
    <r>
      <rPr>
        <i/>
        <sz val="10"/>
        <color indexed="23"/>
        <rFont val="Arial"/>
        <family val="2"/>
      </rPr>
      <t>gekennzeichneten Zahlen sind variabel und verändern das Ergebnis.</t>
    </r>
  </si>
  <si>
    <r>
      <t>Barkauf</t>
    </r>
    <r>
      <rPr>
        <sz val="10"/>
        <rFont val="Arial"/>
        <family val="2"/>
      </rPr>
      <t xml:space="preserve"> inkl. MwSt</t>
    </r>
  </si>
  <si>
    <t>19% MwSt.</t>
  </si>
  <si>
    <t>Überschuss in 54 Monaten</t>
  </si>
  <si>
    <t>Einnahmen in 12 Monaten</t>
  </si>
  <si>
    <t>Einnahmen in 13 Monaten</t>
  </si>
  <si>
    <t>Einnahmen in 14 Monaten</t>
  </si>
  <si>
    <t>Einnahmen in 15 Monaten</t>
  </si>
  <si>
    <t>Einnahmen in 16 Monaten</t>
  </si>
  <si>
    <t>Einnahmen in 17 Monaten</t>
  </si>
  <si>
    <r>
      <t xml:space="preserve">Leasingrate </t>
    </r>
    <r>
      <rPr>
        <sz val="10"/>
        <rFont val="Arial"/>
        <family val="2"/>
      </rPr>
      <t>/ Mon. ohne MwSt.</t>
    </r>
  </si>
  <si>
    <t xml:space="preserve">Wirtschaftlichkeits- &amp; Rentabilitätsberechnung </t>
  </si>
  <si>
    <t>Massagedauer / Sitzung in Min</t>
  </si>
  <si>
    <t>Flaterate wöchentl.</t>
  </si>
  <si>
    <t>Einnahmen pro wöchentl.</t>
  </si>
  <si>
    <t>Kundenaquiren</t>
  </si>
  <si>
    <t>Einahmen pro Monat</t>
  </si>
  <si>
    <t>Einahmen pro 12 Monaten</t>
  </si>
  <si>
    <t>Betriebkosten pro Monat</t>
  </si>
  <si>
    <t xml:space="preserve">Überschuss pro Monat </t>
  </si>
  <si>
    <t>MIete bei 54 Mon.ohne MwSt.</t>
  </si>
  <si>
    <t>Wellsystem Medwave Touch mit SPA</t>
  </si>
  <si>
    <t>Medwave Touch mit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</si>
</sst>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#,##0.00\ &quot;€&quot;"/>
  </numFmts>
  <fonts count="51" x14ac:knownFonts="1">
    <font>
      <sz val="10"/>
      <name val="Arial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8"/>
      <color indexed="9"/>
      <name val="Arial"/>
      <family val="2"/>
    </font>
    <font>
      <b/>
      <sz val="14"/>
      <name val="Arial"/>
      <family val="2"/>
    </font>
    <font>
      <sz val="14"/>
      <color indexed="9"/>
      <name val="Arial"/>
      <family val="2"/>
    </font>
    <font>
      <sz val="11"/>
      <name val="Arial"/>
      <family val="2"/>
    </font>
    <font>
      <b/>
      <sz val="22"/>
      <color indexed="6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8"/>
      <name val="Arial"/>
      <family val="2"/>
    </font>
    <font>
      <b/>
      <i/>
      <sz val="7"/>
      <name val="Arial"/>
      <family val="2"/>
    </font>
    <font>
      <i/>
      <sz val="7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10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10"/>
      <color indexed="17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i/>
      <sz val="10"/>
      <color indexed="23"/>
      <name val="Arial"/>
      <family val="2"/>
    </font>
    <font>
      <i/>
      <sz val="10"/>
      <color indexed="23"/>
      <name val="Arial Black"/>
      <family val="2"/>
    </font>
    <font>
      <b/>
      <i/>
      <sz val="10"/>
      <color indexed="10"/>
      <name val="Arial Black"/>
      <family val="2"/>
    </font>
    <font>
      <sz val="16"/>
      <color indexed="12"/>
      <name val="Arial Narrow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sz val="12"/>
      <color indexed="62"/>
      <name val="Arial Narrow"/>
      <family val="2"/>
    </font>
    <font>
      <sz val="12"/>
      <color indexed="12"/>
      <name val="Arial Narrow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auto="1"/>
      </left>
      <right style="thin">
        <color indexed="10"/>
      </right>
      <top style="hair">
        <color auto="1"/>
      </top>
      <bottom style="hair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0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7" fillId="25" borderId="1" applyNumberFormat="0" applyAlignment="0" applyProtection="0"/>
    <xf numFmtId="0" fontId="46" fillId="25" borderId="2" applyNumberFormat="0" applyAlignment="0" applyProtection="0"/>
    <xf numFmtId="0" fontId="2" fillId="0" borderId="0" applyNumberFormat="0" applyFill="0" applyBorder="0" applyAlignment="0" applyProtection="0"/>
    <xf numFmtId="165" fontId="50" fillId="0" borderId="0" applyFont="0" applyFill="0" applyBorder="0" applyAlignment="0" applyProtection="0"/>
    <xf numFmtId="0" fontId="45" fillId="26" borderId="2" applyNumberFormat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2" fillId="27" borderId="0" applyNumberFormat="0" applyBorder="0" applyAlignment="0" applyProtection="0"/>
    <xf numFmtId="0" fontId="1" fillId="0" borderId="0" applyNumberFormat="0" applyFill="0" applyBorder="0" applyAlignment="0" applyProtection="0"/>
    <xf numFmtId="167" fontId="50" fillId="0" borderId="0" applyFont="0" applyFill="0" applyBorder="0" applyAlignment="0" applyProtection="0"/>
    <xf numFmtId="0" fontId="41" fillId="28" borderId="0" applyNumberFormat="0" applyBorder="0" applyAlignment="0" applyProtection="0"/>
    <xf numFmtId="0" fontId="50" fillId="29" borderId="4" applyNumberFormat="0" applyFont="0" applyAlignment="0" applyProtection="0"/>
    <xf numFmtId="9" fontId="50" fillId="0" borderId="0" applyFont="0" applyFill="0" applyBorder="0" applyAlignment="0" applyProtection="0"/>
    <xf numFmtId="0" fontId="40" fillId="30" borderId="0" applyNumberFormat="0" applyBorder="0" applyAlignment="0" applyProtection="0"/>
    <xf numFmtId="0" fontId="39" fillId="0" borderId="0" applyNumberFormat="0" applyFill="0" applyBorder="0" applyAlignment="0" applyProtection="0"/>
    <xf numFmtId="0" fontId="38" fillId="0" borderId="5" applyNumberFormat="0" applyFill="0" applyAlignment="0" applyProtection="0"/>
    <xf numFmtId="0" fontId="37" fillId="0" borderId="6" applyNumberFormat="0" applyFill="0" applyAlignment="0" applyProtection="0"/>
    <xf numFmtId="0" fontId="36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35" fillId="0" borderId="8" applyNumberFormat="0" applyFill="0" applyAlignment="0" applyProtection="0"/>
    <xf numFmtId="166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3" fillId="31" borderId="9" applyNumberFormat="0" applyAlignment="0" applyProtection="0"/>
    <xf numFmtId="0" fontId="50" fillId="0" borderId="0"/>
  </cellStyleXfs>
  <cellXfs count="78">
    <xf numFmtId="0" fontId="0" fillId="0" borderId="0" xfId="0"/>
    <xf numFmtId="0" fontId="3" fillId="0" borderId="0" xfId="49" applyFont="1" applyAlignment="1">
      <alignment vertical="center"/>
    </xf>
    <xf numFmtId="0" fontId="6" fillId="0" borderId="0" xfId="49" applyFont="1" applyAlignment="1">
      <alignment vertical="center"/>
    </xf>
    <xf numFmtId="168" fontId="4" fillId="0" borderId="0" xfId="49" applyNumberFormat="1" applyFont="1" applyAlignment="1">
      <alignment vertical="center"/>
    </xf>
    <xf numFmtId="0" fontId="8" fillId="0" borderId="0" xfId="49" applyFont="1" applyAlignment="1">
      <alignment vertical="center"/>
    </xf>
    <xf numFmtId="168" fontId="0" fillId="0" borderId="10" xfId="49" applyNumberFormat="1" applyFont="1" applyBorder="1" applyAlignment="1">
      <alignment vertical="center"/>
    </xf>
    <xf numFmtId="0" fontId="0" fillId="0" borderId="11" xfId="49" applyFont="1" applyBorder="1" applyAlignment="1">
      <alignment vertical="center"/>
    </xf>
    <xf numFmtId="0" fontId="10" fillId="0" borderId="12" xfId="49" applyFont="1" applyBorder="1" applyAlignment="1">
      <alignment vertical="center"/>
    </xf>
    <xf numFmtId="0" fontId="13" fillId="0" borderId="13" xfId="49" applyFont="1" applyBorder="1" applyAlignment="1">
      <alignment vertical="center"/>
    </xf>
    <xf numFmtId="168" fontId="6" fillId="0" borderId="14" xfId="49" applyNumberFormat="1" applyFont="1" applyBorder="1" applyAlignment="1">
      <alignment vertical="center"/>
    </xf>
    <xf numFmtId="168" fontId="6" fillId="0" borderId="15" xfId="49" applyNumberFormat="1" applyFont="1" applyBorder="1" applyAlignment="1">
      <alignment vertical="center"/>
    </xf>
    <xf numFmtId="168" fontId="0" fillId="0" borderId="16" xfId="49" applyNumberFormat="1" applyFont="1" applyBorder="1" applyAlignment="1">
      <alignment vertical="center"/>
    </xf>
    <xf numFmtId="0" fontId="15" fillId="0" borderId="0" xfId="49" applyFont="1" applyAlignment="1">
      <alignment vertical="center"/>
    </xf>
    <xf numFmtId="0" fontId="16" fillId="32" borderId="17" xfId="49" applyFont="1" applyFill="1" applyBorder="1" applyAlignment="1">
      <alignment horizontal="center" vertical="center"/>
    </xf>
    <xf numFmtId="0" fontId="18" fillId="0" borderId="0" xfId="49" applyFont="1" applyAlignment="1">
      <alignment vertical="center"/>
    </xf>
    <xf numFmtId="0" fontId="19" fillId="0" borderId="0" xfId="49" applyFont="1" applyAlignment="1">
      <alignment vertical="center"/>
    </xf>
    <xf numFmtId="0" fontId="20" fillId="0" borderId="0" xfId="49" applyFont="1" applyAlignment="1">
      <alignment vertical="center"/>
    </xf>
    <xf numFmtId="0" fontId="0" fillId="0" borderId="0" xfId="49" applyFont="1" applyAlignment="1">
      <alignment vertical="center"/>
    </xf>
    <xf numFmtId="0" fontId="0" fillId="0" borderId="16" xfId="49" applyFont="1" applyBorder="1" applyAlignment="1">
      <alignment vertical="center"/>
    </xf>
    <xf numFmtId="168" fontId="21" fillId="0" borderId="16" xfId="49" applyNumberFormat="1" applyFont="1" applyBorder="1" applyAlignment="1">
      <alignment vertical="center"/>
    </xf>
    <xf numFmtId="0" fontId="22" fillId="0" borderId="0" xfId="49" applyFont="1" applyAlignment="1">
      <alignment vertical="center"/>
    </xf>
    <xf numFmtId="168" fontId="0" fillId="0" borderId="0" xfId="49" applyNumberFormat="1" applyFont="1" applyAlignment="1">
      <alignment vertical="center"/>
    </xf>
    <xf numFmtId="168" fontId="23" fillId="0" borderId="0" xfId="49" applyNumberFormat="1" applyFont="1" applyAlignment="1">
      <alignment vertical="center"/>
    </xf>
    <xf numFmtId="0" fontId="10" fillId="0" borderId="0" xfId="49" applyFont="1" applyAlignment="1">
      <alignment vertical="center"/>
    </xf>
    <xf numFmtId="0" fontId="18" fillId="0" borderId="18" xfId="49" applyFont="1" applyBorder="1" applyAlignment="1">
      <alignment vertical="center"/>
    </xf>
    <xf numFmtId="0" fontId="0" fillId="0" borderId="19" xfId="49" applyFont="1" applyBorder="1" applyAlignment="1">
      <alignment vertical="center"/>
    </xf>
    <xf numFmtId="168" fontId="0" fillId="0" borderId="20" xfId="49" applyNumberFormat="1" applyFont="1" applyBorder="1" applyAlignment="1">
      <alignment vertical="center"/>
    </xf>
    <xf numFmtId="168" fontId="21" fillId="0" borderId="20" xfId="49" applyNumberFormat="1" applyFont="1" applyBorder="1" applyAlignment="1">
      <alignment vertical="center"/>
    </xf>
    <xf numFmtId="0" fontId="0" fillId="0" borderId="21" xfId="49" applyFont="1" applyBorder="1" applyAlignment="1">
      <alignment vertical="center"/>
    </xf>
    <xf numFmtId="168" fontId="0" fillId="0" borderId="22" xfId="49" applyNumberFormat="1" applyFont="1" applyBorder="1" applyAlignment="1">
      <alignment vertical="center"/>
    </xf>
    <xf numFmtId="168" fontId="10" fillId="0" borderId="23" xfId="49" applyNumberFormat="1" applyFont="1" applyBorder="1" applyAlignment="1">
      <alignment vertical="center"/>
    </xf>
    <xf numFmtId="0" fontId="10" fillId="0" borderId="24" xfId="49" applyFont="1" applyBorder="1" applyAlignment="1">
      <alignment vertical="center"/>
    </xf>
    <xf numFmtId="0" fontId="0" fillId="0" borderId="25" xfId="49" applyFont="1" applyBorder="1" applyAlignment="1">
      <alignment vertical="center"/>
    </xf>
    <xf numFmtId="0" fontId="0" fillId="0" borderId="26" xfId="49" applyFont="1" applyBorder="1" applyAlignment="1">
      <alignment vertical="center"/>
    </xf>
    <xf numFmtId="168" fontId="0" fillId="0" borderId="27" xfId="49" applyNumberFormat="1" applyFont="1" applyBorder="1" applyAlignment="1">
      <alignment vertical="center"/>
    </xf>
    <xf numFmtId="168" fontId="23" fillId="0" borderId="25" xfId="49" applyNumberFormat="1" applyFont="1" applyBorder="1" applyAlignment="1">
      <alignment vertical="center"/>
    </xf>
    <xf numFmtId="168" fontId="23" fillId="0" borderId="21" xfId="49" applyNumberFormat="1" applyFont="1" applyBorder="1" applyAlignment="1">
      <alignment vertical="center"/>
    </xf>
    <xf numFmtId="0" fontId="7" fillId="0" borderId="21" xfId="49" applyFont="1" applyBorder="1" applyAlignment="1">
      <alignment vertical="center"/>
    </xf>
    <xf numFmtId="0" fontId="11" fillId="0" borderId="28" xfId="49" applyFont="1" applyBorder="1" applyAlignment="1">
      <alignment horizontal="center" vertical="center"/>
    </xf>
    <xf numFmtId="0" fontId="22" fillId="0" borderId="29" xfId="49" applyFont="1" applyBorder="1" applyAlignment="1">
      <alignment vertical="center"/>
    </xf>
    <xf numFmtId="0" fontId="17" fillId="32" borderId="18" xfId="49" applyFont="1" applyFill="1" applyBorder="1" applyAlignment="1">
      <alignment horizontal="center" vertical="center"/>
    </xf>
    <xf numFmtId="0" fontId="0" fillId="0" borderId="30" xfId="49" applyFont="1" applyBorder="1" applyAlignment="1">
      <alignment vertical="center"/>
    </xf>
    <xf numFmtId="0" fontId="5" fillId="0" borderId="21" xfId="49" applyFont="1" applyBorder="1" applyAlignment="1">
      <alignment vertical="center"/>
    </xf>
    <xf numFmtId="0" fontId="24" fillId="0" borderId="28" xfId="49" applyFont="1" applyBorder="1" applyAlignment="1">
      <alignment horizontal="center" vertical="center"/>
    </xf>
    <xf numFmtId="0" fontId="12" fillId="0" borderId="28" xfId="49" applyFont="1" applyBorder="1" applyAlignment="1">
      <alignment horizontal="center" vertical="center"/>
    </xf>
    <xf numFmtId="168" fontId="12" fillId="0" borderId="28" xfId="49" applyNumberFormat="1" applyFont="1" applyBorder="1" applyAlignment="1">
      <alignment horizontal="center" vertical="center"/>
    </xf>
    <xf numFmtId="168" fontId="10" fillId="0" borderId="16" xfId="49" applyNumberFormat="1" applyFont="1" applyBorder="1" applyAlignment="1">
      <alignment vertical="center"/>
    </xf>
    <xf numFmtId="168" fontId="10" fillId="0" borderId="20" xfId="49" applyNumberFormat="1" applyFont="1" applyBorder="1" applyAlignment="1">
      <alignment vertical="center"/>
    </xf>
    <xf numFmtId="0" fontId="29" fillId="0" borderId="0" xfId="49" applyFont="1" applyAlignment="1">
      <alignment vertical="center"/>
    </xf>
    <xf numFmtId="0" fontId="30" fillId="0" borderId="0" xfId="49" applyFont="1" applyAlignment="1">
      <alignment vertical="center"/>
    </xf>
    <xf numFmtId="0" fontId="25" fillId="0" borderId="0" xfId="49" applyFont="1"/>
    <xf numFmtId="0" fontId="14" fillId="0" borderId="0" xfId="49" applyFont="1"/>
    <xf numFmtId="0" fontId="15" fillId="0" borderId="0" xfId="49" applyFont="1"/>
    <xf numFmtId="168" fontId="10" fillId="33" borderId="15" xfId="49" applyNumberFormat="1" applyFont="1" applyFill="1" applyBorder="1" applyAlignment="1">
      <alignment horizontal="center" vertical="center"/>
    </xf>
    <xf numFmtId="168" fontId="10" fillId="33" borderId="31" xfId="49" applyNumberFormat="1" applyFont="1" applyFill="1" applyBorder="1" applyAlignment="1">
      <alignment horizontal="center" vertical="center"/>
    </xf>
    <xf numFmtId="168" fontId="10" fillId="0" borderId="31" xfId="49" applyNumberFormat="1" applyFont="1" applyBorder="1" applyAlignment="1">
      <alignment horizontal="center" vertical="center"/>
    </xf>
    <xf numFmtId="0" fontId="16" fillId="32" borderId="32" xfId="49" applyFont="1" applyFill="1" applyBorder="1" applyAlignment="1">
      <alignment horizontal="center" vertical="center"/>
    </xf>
    <xf numFmtId="0" fontId="17" fillId="32" borderId="33" xfId="49" applyFont="1" applyFill="1" applyBorder="1" applyAlignment="1">
      <alignment horizontal="center" vertical="center"/>
    </xf>
    <xf numFmtId="0" fontId="18" fillId="0" borderId="33" xfId="49" applyFont="1" applyBorder="1" applyAlignment="1">
      <alignment vertical="center"/>
    </xf>
    <xf numFmtId="0" fontId="0" fillId="33" borderId="34" xfId="49" applyFont="1" applyFill="1" applyBorder="1" applyAlignment="1">
      <alignment vertical="center"/>
    </xf>
    <xf numFmtId="0" fontId="3" fillId="0" borderId="35" xfId="49" applyFont="1" applyBorder="1" applyAlignment="1">
      <alignment vertical="center"/>
    </xf>
    <xf numFmtId="168" fontId="0" fillId="0" borderId="36" xfId="49" applyNumberFormat="1" applyFont="1" applyBorder="1" applyAlignment="1">
      <alignment vertical="center"/>
    </xf>
    <xf numFmtId="168" fontId="0" fillId="0" borderId="37" xfId="49" applyNumberFormat="1" applyFont="1" applyBorder="1" applyAlignment="1">
      <alignment vertical="center"/>
    </xf>
    <xf numFmtId="0" fontId="16" fillId="32" borderId="38" xfId="49" applyFont="1" applyFill="1" applyBorder="1" applyAlignment="1">
      <alignment horizontal="center" vertical="center"/>
    </xf>
    <xf numFmtId="0" fontId="16" fillId="32" borderId="39" xfId="49" applyFont="1" applyFill="1" applyBorder="1" applyAlignment="1">
      <alignment horizontal="center" vertical="center"/>
    </xf>
    <xf numFmtId="0" fontId="9" fillId="0" borderId="0" xfId="49" applyFont="1" applyAlignment="1">
      <alignment horizontal="right" vertical="center"/>
    </xf>
    <xf numFmtId="0" fontId="28" fillId="34" borderId="40" xfId="49" applyFont="1" applyFill="1" applyBorder="1" applyAlignment="1">
      <alignment horizontal="center" vertical="center"/>
    </xf>
    <xf numFmtId="0" fontId="28" fillId="34" borderId="41" xfId="49" applyFont="1" applyFill="1" applyBorder="1" applyAlignment="1">
      <alignment horizontal="center" vertical="center"/>
    </xf>
    <xf numFmtId="0" fontId="28" fillId="34" borderId="42" xfId="49" applyFont="1" applyFill="1" applyBorder="1" applyAlignment="1">
      <alignment horizontal="center" vertical="center"/>
    </xf>
    <xf numFmtId="0" fontId="16" fillId="32" borderId="43" xfId="49" applyFont="1" applyFill="1" applyBorder="1" applyAlignment="1">
      <alignment horizontal="center" vertical="center"/>
    </xf>
    <xf numFmtId="0" fontId="16" fillId="32" borderId="44" xfId="49" applyFont="1" applyFill="1" applyBorder="1" applyAlignment="1">
      <alignment horizontal="center" vertical="center"/>
    </xf>
    <xf numFmtId="0" fontId="3" fillId="0" borderId="0" xfId="49" applyFont="1" applyAlignment="1">
      <alignment vertical="center"/>
    </xf>
    <xf numFmtId="0" fontId="0" fillId="0" borderId="0" xfId="49" applyFont="1" applyAlignment="1">
      <alignment vertical="center"/>
    </xf>
    <xf numFmtId="0" fontId="31" fillId="0" borderId="25" xfId="49" applyFont="1" applyBorder="1" applyAlignment="1">
      <alignment horizontal="center" vertical="center"/>
    </xf>
    <xf numFmtId="0" fontId="32" fillId="0" borderId="25" xfId="49" applyFont="1" applyBorder="1" applyAlignment="1">
      <alignment horizontal="center" vertical="center"/>
    </xf>
    <xf numFmtId="0" fontId="31" fillId="0" borderId="0" xfId="49" applyFont="1" applyAlignment="1">
      <alignment horizontal="center" vertical="center"/>
    </xf>
    <xf numFmtId="0" fontId="12" fillId="0" borderId="28" xfId="49" applyFont="1" applyBorder="1" applyAlignment="1" applyProtection="1">
      <alignment horizontal="center" vertical="center"/>
      <protection locked="0"/>
    </xf>
    <xf numFmtId="168" fontId="12" fillId="0" borderId="28" xfId="49" applyNumberFormat="1" applyFont="1" applyBorder="1" applyAlignment="1" applyProtection="1">
      <alignment horizontal="center" vertical="center"/>
      <protection locked="0"/>
    </xf>
  </cellXfs>
  <cellStyles count="50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Comma" xfId="34" xr:uid="{00000000-0005-0000-0000-00001A000000}"/>
    <cellStyle name="Comma [0]" xfId="28" xr:uid="{00000000-0005-0000-0000-00001B000000}"/>
    <cellStyle name="Currency" xfId="45" xr:uid="{00000000-0005-0000-0000-00001C000000}"/>
    <cellStyle name="Currency [0]" xfId="46" xr:uid="{00000000-0005-0000-0000-00001D000000}"/>
    <cellStyle name="Eingabe" xfId="29" xr:uid="{00000000-0005-0000-0000-00001E000000}"/>
    <cellStyle name="Ergebnis" xfId="30" xr:uid="{00000000-0005-0000-0000-00001F000000}"/>
    <cellStyle name="Erklärender Text" xfId="31" xr:uid="{00000000-0005-0000-0000-000020000000}"/>
    <cellStyle name="Followed Hyperlink" xfId="27" xr:uid="{00000000-0005-0000-0000-000021000000}"/>
    <cellStyle name="Gut" xfId="32" xr:uid="{00000000-0005-0000-0000-000022000000}"/>
    <cellStyle name="Hyperlink" xfId="33" xr:uid="{00000000-0005-0000-0000-000023000000}"/>
    <cellStyle name="Neutral" xfId="35" xr:uid="{00000000-0005-0000-0000-000024000000}"/>
    <cellStyle name="Normal" xfId="49" xr:uid="{00000000-0005-0000-0000-000025000000}"/>
    <cellStyle name="Notiz" xfId="36" xr:uid="{00000000-0005-0000-0000-000026000000}"/>
    <cellStyle name="Percent" xfId="37" xr:uid="{00000000-0005-0000-0000-000027000000}"/>
    <cellStyle name="Schlecht" xfId="38" xr:uid="{00000000-0005-0000-0000-000028000000}"/>
    <cellStyle name="Standard" xfId="0" builtinId="0"/>
    <cellStyle name="Überschrift" xfId="39" xr:uid="{00000000-0005-0000-0000-00002A000000}"/>
    <cellStyle name="Überschrift 1" xfId="40" xr:uid="{00000000-0005-0000-0000-00002B000000}"/>
    <cellStyle name="Überschrift 2" xfId="41" xr:uid="{00000000-0005-0000-0000-00002C000000}"/>
    <cellStyle name="Überschrift 3" xfId="42" xr:uid="{00000000-0005-0000-0000-00002D000000}"/>
    <cellStyle name="Überschrift 4" xfId="43" xr:uid="{00000000-0005-0000-0000-00002E000000}"/>
    <cellStyle name="Verknüpfte Zelle" xfId="44" xr:uid="{00000000-0005-0000-0000-00002F000000}"/>
    <cellStyle name="Warnender Text" xfId="47" xr:uid="{00000000-0005-0000-0000-000030000000}"/>
    <cellStyle name="Zelle überprüfen" xfId="48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1714463</xdr:colOff>
      <xdr:row>0</xdr:row>
      <xdr:rowOff>56555</xdr:rowOff>
    </xdr:from>
    <xdr:to>
      <xdr:col>3</xdr:col>
      <xdr:colOff>1466376</xdr:colOff>
      <xdr:row>2</xdr:row>
      <xdr:rowOff>57038</xdr:rowOff>
    </xdr:to>
    <xdr:pic>
      <xdr:nvPicPr>
        <xdr:cNvPr id="99" name="Grafik 2" descr="Medical_Plus+SPA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57150"/>
          <a:ext cx="3219450" cy="1866900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SheetLayoutView="100" workbookViewId="0">
      <selection activeCell="B21" sqref="B21"/>
    </sheetView>
  </sheetViews>
  <sheetFormatPr baseColWidth="10" defaultColWidth="11.44140625" defaultRowHeight="17.399999999999999" x14ac:dyDescent="0.25"/>
  <cols>
    <col min="1" max="1" width="33.6640625" style="1" customWidth="1"/>
    <col min="2" max="2" width="17" style="2" customWidth="1"/>
    <col min="3" max="3" width="1.33203125" style="1" customWidth="1"/>
    <col min="4" max="4" width="29.33203125" style="1" customWidth="1"/>
    <col min="5" max="5" width="16.109375" style="1" customWidth="1"/>
    <col min="6" max="6" width="11.44140625" style="1" customWidth="1"/>
    <col min="7" max="16384" width="11.44140625" style="1"/>
  </cols>
  <sheetData>
    <row r="1" spans="1:5" ht="30" customHeight="1" x14ac:dyDescent="0.25">
      <c r="D1" s="65"/>
      <c r="E1" s="65"/>
    </row>
    <row r="2" spans="1:5" ht="117" customHeight="1" x14ac:dyDescent="0.25">
      <c r="C2" s="71"/>
      <c r="D2" s="72"/>
    </row>
    <row r="3" spans="1:5" ht="5.25" customHeight="1" x14ac:dyDescent="0.25"/>
    <row r="4" spans="1:5" s="15" customFormat="1" ht="21.75" customHeight="1" x14ac:dyDescent="0.25">
      <c r="A4" s="66" t="s">
        <v>27</v>
      </c>
      <c r="B4" s="67"/>
      <c r="C4" s="67"/>
      <c r="D4" s="67"/>
      <c r="E4" s="68"/>
    </row>
    <row r="5" spans="1:5" s="16" customFormat="1" ht="27.75" customHeight="1" x14ac:dyDescent="0.25">
      <c r="A5" s="73" t="s">
        <v>37</v>
      </c>
      <c r="B5" s="74"/>
      <c r="C5" s="74"/>
      <c r="D5" s="74"/>
      <c r="E5" s="74"/>
    </row>
    <row r="6" spans="1:5" s="49" customFormat="1" ht="16.5" customHeight="1" x14ac:dyDescent="0.25">
      <c r="A6" s="75"/>
      <c r="B6" s="75"/>
      <c r="C6" s="75"/>
      <c r="D6" s="75"/>
      <c r="E6" s="75"/>
    </row>
    <row r="7" spans="1:5" s="12" customFormat="1" ht="15.6" customHeight="1" x14ac:dyDescent="0.4">
      <c r="A7" s="50" t="s">
        <v>16</v>
      </c>
      <c r="B7" s="51"/>
      <c r="C7" s="52"/>
      <c r="D7" s="52"/>
      <c r="E7" s="52"/>
    </row>
    <row r="8" spans="1:5" ht="3.75" customHeight="1" x14ac:dyDescent="0.25"/>
    <row r="9" spans="1:5" s="14" customFormat="1" ht="24" customHeight="1" thickBot="1" x14ac:dyDescent="0.3">
      <c r="A9" s="13" t="s">
        <v>10</v>
      </c>
      <c r="B9" s="40" t="s">
        <v>12</v>
      </c>
      <c r="C9" s="24"/>
      <c r="D9" s="69" t="s">
        <v>11</v>
      </c>
      <c r="E9" s="70"/>
    </row>
    <row r="10" spans="1:5" ht="15" x14ac:dyDescent="0.25">
      <c r="A10" s="31" t="s">
        <v>26</v>
      </c>
      <c r="B10" s="53">
        <v>743.33</v>
      </c>
      <c r="C10" s="32"/>
      <c r="D10" s="33" t="s">
        <v>1</v>
      </c>
      <c r="E10" s="34">
        <f>SUM(B11*B12*B14)</f>
        <v>1200</v>
      </c>
    </row>
    <row r="11" spans="1:5" ht="15" x14ac:dyDescent="0.25">
      <c r="A11" s="25" t="s">
        <v>7</v>
      </c>
      <c r="B11" s="43">
        <v>20</v>
      </c>
      <c r="C11" s="17"/>
      <c r="D11" s="18" t="s">
        <v>2</v>
      </c>
      <c r="E11" s="26">
        <f>B10</f>
        <v>743.33</v>
      </c>
    </row>
    <row r="12" spans="1:5" ht="15.6" x14ac:dyDescent="0.25">
      <c r="A12" s="25" t="s">
        <v>8</v>
      </c>
      <c r="B12" s="76">
        <v>4</v>
      </c>
      <c r="C12" s="17"/>
      <c r="D12" s="18" t="s">
        <v>3</v>
      </c>
      <c r="E12" s="26">
        <f>SUM(B11*B12*B13*B15)</f>
        <v>10.48</v>
      </c>
    </row>
    <row r="13" spans="1:5" ht="15" x14ac:dyDescent="0.25">
      <c r="A13" s="25" t="s">
        <v>28</v>
      </c>
      <c r="B13" s="43">
        <v>10</v>
      </c>
      <c r="C13" s="17"/>
      <c r="D13" s="19" t="s">
        <v>5</v>
      </c>
      <c r="E13" s="27">
        <f>SUM(E10-E11-E12)</f>
        <v>446.18999999999994</v>
      </c>
    </row>
    <row r="14" spans="1:5" ht="15.6" x14ac:dyDescent="0.25">
      <c r="A14" s="41" t="s">
        <v>9</v>
      </c>
      <c r="B14" s="77">
        <v>15</v>
      </c>
      <c r="C14" s="17"/>
      <c r="D14" s="11" t="s">
        <v>6</v>
      </c>
      <c r="E14" s="26">
        <f>SUM(E13*12)</f>
        <v>5354.2799999999988</v>
      </c>
    </row>
    <row r="15" spans="1:5" ht="15" x14ac:dyDescent="0.25">
      <c r="A15" s="7"/>
      <c r="B15" s="39">
        <v>1.3100000000000001E-2</v>
      </c>
      <c r="C15" s="28"/>
      <c r="D15" s="29" t="s">
        <v>19</v>
      </c>
      <c r="E15" s="30">
        <f>SUM(E13*54)</f>
        <v>24094.26</v>
      </c>
    </row>
    <row r="16" spans="1:5" ht="15" x14ac:dyDescent="0.25">
      <c r="B16" s="20"/>
      <c r="C16" s="17"/>
      <c r="D16" s="21"/>
      <c r="E16" s="21"/>
    </row>
    <row r="17" spans="1:5" ht="15" x14ac:dyDescent="0.25">
      <c r="A17" s="31" t="s">
        <v>26</v>
      </c>
      <c r="B17" s="53">
        <v>743.33</v>
      </c>
      <c r="C17" s="32"/>
      <c r="D17" s="33" t="s">
        <v>1</v>
      </c>
      <c r="E17" s="34">
        <f>SUM(B18*B19*B21)</f>
        <v>2040</v>
      </c>
    </row>
    <row r="18" spans="1:5" ht="15" x14ac:dyDescent="0.25">
      <c r="A18" s="25" t="s">
        <v>7</v>
      </c>
      <c r="B18" s="43">
        <v>20</v>
      </c>
      <c r="C18" s="17"/>
      <c r="D18" s="18" t="s">
        <v>2</v>
      </c>
      <c r="E18" s="26">
        <f>SUM(B17)</f>
        <v>743.33</v>
      </c>
    </row>
    <row r="19" spans="1:5" ht="15.6" x14ac:dyDescent="0.25">
      <c r="A19" s="25" t="s">
        <v>8</v>
      </c>
      <c r="B19" s="76">
        <v>6</v>
      </c>
      <c r="C19" s="17"/>
      <c r="D19" s="18" t="s">
        <v>3</v>
      </c>
      <c r="E19" s="26">
        <f>SUM(B18*B19*B20*B22)</f>
        <v>15.72</v>
      </c>
    </row>
    <row r="20" spans="1:5" ht="15" x14ac:dyDescent="0.25">
      <c r="A20" s="25" t="s">
        <v>28</v>
      </c>
      <c r="B20" s="43">
        <v>10</v>
      </c>
      <c r="C20" s="17"/>
      <c r="D20" s="19" t="s">
        <v>5</v>
      </c>
      <c r="E20" s="27">
        <f>SUM(E17-E18-E19)</f>
        <v>1280.95</v>
      </c>
    </row>
    <row r="21" spans="1:5" ht="15.6" x14ac:dyDescent="0.25">
      <c r="A21" s="41" t="s">
        <v>9</v>
      </c>
      <c r="B21" s="77">
        <v>17</v>
      </c>
      <c r="C21" s="17"/>
      <c r="D21" s="11" t="s">
        <v>6</v>
      </c>
      <c r="E21" s="26">
        <f>SUM(E20*12)</f>
        <v>15371.400000000001</v>
      </c>
    </row>
    <row r="22" spans="1:5" ht="15" x14ac:dyDescent="0.25">
      <c r="A22" s="48"/>
      <c r="B22" s="39">
        <v>1.3100000000000001E-2</v>
      </c>
      <c r="C22" s="28"/>
      <c r="D22" s="29" t="s">
        <v>19</v>
      </c>
      <c r="E22" s="30">
        <f>SUM(E20*54)</f>
        <v>69171.3</v>
      </c>
    </row>
    <row r="23" spans="1:5" ht="15" x14ac:dyDescent="0.25">
      <c r="B23" s="17"/>
      <c r="C23" s="17"/>
      <c r="D23" s="21"/>
      <c r="E23" s="21"/>
    </row>
    <row r="24" spans="1:5" ht="15" x14ac:dyDescent="0.25">
      <c r="A24" s="31" t="s">
        <v>26</v>
      </c>
      <c r="B24" s="53">
        <v>743.33</v>
      </c>
      <c r="C24" s="32"/>
      <c r="D24" s="33" t="s">
        <v>1</v>
      </c>
      <c r="E24" s="34">
        <f>SUM(B25*B26*B28)</f>
        <v>2880</v>
      </c>
    </row>
    <row r="25" spans="1:5" ht="15" x14ac:dyDescent="0.25">
      <c r="A25" s="25" t="s">
        <v>7</v>
      </c>
      <c r="B25" s="43">
        <v>20</v>
      </c>
      <c r="C25" s="17"/>
      <c r="D25" s="18" t="s">
        <v>2</v>
      </c>
      <c r="E25" s="26">
        <f>SUM(B24)</f>
        <v>743.33</v>
      </c>
    </row>
    <row r="26" spans="1:5" ht="15.6" x14ac:dyDescent="0.25">
      <c r="A26" s="25" t="s">
        <v>8</v>
      </c>
      <c r="B26" s="76">
        <v>8</v>
      </c>
      <c r="C26" s="17"/>
      <c r="D26" s="18" t="s">
        <v>3</v>
      </c>
      <c r="E26" s="26">
        <f>SUM(B25*B26*B27*B29)</f>
        <v>20.96</v>
      </c>
    </row>
    <row r="27" spans="1:5" ht="15" x14ac:dyDescent="0.25">
      <c r="A27" s="25" t="s">
        <v>28</v>
      </c>
      <c r="B27" s="43">
        <v>10</v>
      </c>
      <c r="C27" s="17"/>
      <c r="D27" s="19" t="s">
        <v>5</v>
      </c>
      <c r="E27" s="27">
        <f>SUM(E24-E25-E26)</f>
        <v>2115.71</v>
      </c>
    </row>
    <row r="28" spans="1:5" ht="15.6" x14ac:dyDescent="0.25">
      <c r="A28" s="41" t="s">
        <v>9</v>
      </c>
      <c r="B28" s="77">
        <v>18</v>
      </c>
      <c r="C28" s="17"/>
      <c r="D28" s="11" t="s">
        <v>6</v>
      </c>
      <c r="E28" s="26">
        <f>SUM(E27*12)</f>
        <v>25388.52</v>
      </c>
    </row>
    <row r="29" spans="1:5" ht="15" x14ac:dyDescent="0.25">
      <c r="A29" s="23"/>
      <c r="B29" s="39">
        <v>1.3100000000000001E-2</v>
      </c>
      <c r="C29" s="28"/>
      <c r="D29" s="29" t="s">
        <v>19</v>
      </c>
      <c r="E29" s="30">
        <f>SUM(E27*54)</f>
        <v>114248.34</v>
      </c>
    </row>
    <row r="30" spans="1:5" ht="15" x14ac:dyDescent="0.25">
      <c r="A30" s="17"/>
      <c r="B30" s="17"/>
      <c r="C30" s="17"/>
      <c r="D30" s="21"/>
      <c r="E30" s="21"/>
    </row>
    <row r="31" spans="1:5" ht="15" x14ac:dyDescent="0.25">
      <c r="A31" s="31" t="s">
        <v>26</v>
      </c>
      <c r="B31" s="53">
        <v>743.33</v>
      </c>
      <c r="C31" s="35"/>
      <c r="D31" s="33" t="s">
        <v>1</v>
      </c>
      <c r="E31" s="34">
        <f>SUM(B32*B33*B35)</f>
        <v>4560</v>
      </c>
    </row>
    <row r="32" spans="1:5" ht="15" x14ac:dyDescent="0.25">
      <c r="A32" s="25" t="s">
        <v>7</v>
      </c>
      <c r="B32" s="43">
        <v>20</v>
      </c>
      <c r="C32" s="22"/>
      <c r="D32" s="18" t="s">
        <v>2</v>
      </c>
      <c r="E32" s="26">
        <f>SUM(B31)</f>
        <v>743.33</v>
      </c>
    </row>
    <row r="33" spans="1:5" ht="15.6" x14ac:dyDescent="0.25">
      <c r="A33" s="25" t="s">
        <v>8</v>
      </c>
      <c r="B33" s="76">
        <v>12</v>
      </c>
      <c r="C33" s="22"/>
      <c r="D33" s="18" t="s">
        <v>3</v>
      </c>
      <c r="E33" s="26">
        <f>SUM(B32*B33*B34*B36)</f>
        <v>31.44</v>
      </c>
    </row>
    <row r="34" spans="1:5" s="4" customFormat="1" ht="13.8" x14ac:dyDescent="0.25">
      <c r="A34" s="25" t="s">
        <v>28</v>
      </c>
      <c r="B34" s="43">
        <v>10</v>
      </c>
      <c r="C34" s="21"/>
      <c r="D34" s="19" t="s">
        <v>5</v>
      </c>
      <c r="E34" s="27">
        <f>SUM(E31-E32-E33)</f>
        <v>3785.23</v>
      </c>
    </row>
    <row r="35" spans="1:5" ht="15.6" x14ac:dyDescent="0.25">
      <c r="A35" s="41" t="s">
        <v>9</v>
      </c>
      <c r="B35" s="77">
        <v>19</v>
      </c>
      <c r="C35" s="22"/>
      <c r="D35" s="11" t="s">
        <v>6</v>
      </c>
      <c r="E35" s="26">
        <f>SUM(E34*12)</f>
        <v>45422.76</v>
      </c>
    </row>
    <row r="36" spans="1:5" ht="15" x14ac:dyDescent="0.25">
      <c r="A36" s="7"/>
      <c r="B36" s="39">
        <v>1.3100000000000001E-2</v>
      </c>
      <c r="C36" s="36"/>
      <c r="D36" s="29" t="s">
        <v>19</v>
      </c>
      <c r="E36" s="30">
        <f>SUM(E34*54)</f>
        <v>204402.42</v>
      </c>
    </row>
    <row r="37" spans="1:5" ht="15" x14ac:dyDescent="0.25">
      <c r="A37" s="17"/>
      <c r="B37" s="23"/>
      <c r="C37" s="22"/>
      <c r="D37" s="17"/>
      <c r="E37" s="21"/>
    </row>
    <row r="38" spans="1:5" ht="15" x14ac:dyDescent="0.25">
      <c r="A38" s="31" t="s">
        <v>17</v>
      </c>
      <c r="B38" s="55">
        <v>36500</v>
      </c>
      <c r="C38" s="22"/>
      <c r="D38" s="33" t="s">
        <v>14</v>
      </c>
      <c r="E38" s="34">
        <f>SUM(B39*B40*B42)</f>
        <v>4000</v>
      </c>
    </row>
    <row r="39" spans="1:5" ht="15" x14ac:dyDescent="0.25">
      <c r="A39" s="25" t="s">
        <v>0</v>
      </c>
      <c r="B39" s="43">
        <v>20</v>
      </c>
      <c r="C39" s="22"/>
      <c r="D39" s="18"/>
      <c r="E39" s="26"/>
    </row>
    <row r="40" spans="1:5" ht="15.6" x14ac:dyDescent="0.25">
      <c r="A40" s="25" t="s">
        <v>8</v>
      </c>
      <c r="B40" s="76">
        <v>10</v>
      </c>
      <c r="C40" s="22"/>
      <c r="D40" s="18" t="s">
        <v>3</v>
      </c>
      <c r="E40" s="26">
        <f>SUM(B39*B40*B41*B43)</f>
        <v>26.200000000000003</v>
      </c>
    </row>
    <row r="41" spans="1:5" ht="15" x14ac:dyDescent="0.25">
      <c r="A41" s="25" t="s">
        <v>28</v>
      </c>
      <c r="B41" s="38">
        <v>10</v>
      </c>
      <c r="C41" s="22"/>
      <c r="D41" s="46" t="s">
        <v>15</v>
      </c>
      <c r="E41" s="47">
        <f>SUM(E38-E39-E40)</f>
        <v>3973.8</v>
      </c>
    </row>
    <row r="42" spans="1:5" ht="15.6" x14ac:dyDescent="0.25">
      <c r="A42" s="41" t="s">
        <v>9</v>
      </c>
      <c r="B42" s="77">
        <v>20</v>
      </c>
      <c r="C42" s="22"/>
      <c r="D42" s="11" t="s">
        <v>20</v>
      </c>
      <c r="E42" s="26">
        <f>SUM(E41*12)</f>
        <v>47685.600000000006</v>
      </c>
    </row>
    <row r="43" spans="1:5" x14ac:dyDescent="0.25">
      <c r="A43" s="42" t="s">
        <v>4</v>
      </c>
      <c r="B43" s="37">
        <v>1.3100000000000001E-2</v>
      </c>
      <c r="C43" s="3"/>
      <c r="D43" s="11" t="s">
        <v>21</v>
      </c>
      <c r="E43" s="26">
        <f>SUM(E41*13)</f>
        <v>51659.4</v>
      </c>
    </row>
    <row r="44" spans="1:5" x14ac:dyDescent="0.25">
      <c r="A44" s="8" t="s">
        <v>38</v>
      </c>
      <c r="B44" s="9">
        <v>38500</v>
      </c>
      <c r="D44" s="11" t="s">
        <v>22</v>
      </c>
      <c r="E44" s="26">
        <f>SUM(E41*14)</f>
        <v>55633.200000000004</v>
      </c>
    </row>
    <row r="45" spans="1:5" ht="15" x14ac:dyDescent="0.25">
      <c r="A45" s="6" t="s">
        <v>18</v>
      </c>
      <c r="B45" s="5">
        <f>SUM(B44*0.19)</f>
        <v>7315</v>
      </c>
      <c r="D45" s="11" t="s">
        <v>23</v>
      </c>
      <c r="E45" s="26">
        <f>SUM(E41*15)</f>
        <v>59607</v>
      </c>
    </row>
    <row r="46" spans="1:5" x14ac:dyDescent="0.25">
      <c r="A46" s="7" t="s">
        <v>13</v>
      </c>
      <c r="B46" s="10">
        <f>SUM(B44:B45)</f>
        <v>45815</v>
      </c>
      <c r="D46" s="11" t="s">
        <v>24</v>
      </c>
      <c r="E46" s="26">
        <f>SUM(E41*16)</f>
        <v>63580.800000000003</v>
      </c>
    </row>
    <row r="47" spans="1:5" ht="15.6" thickBot="1" x14ac:dyDescent="0.3">
      <c r="A47" s="59" t="s">
        <v>36</v>
      </c>
      <c r="B47" s="54">
        <v>799.86</v>
      </c>
      <c r="C47" s="60"/>
      <c r="D47" s="61" t="s">
        <v>25</v>
      </c>
      <c r="E47" s="62">
        <f>SUM(E41*17)</f>
        <v>67554.600000000006</v>
      </c>
    </row>
    <row r="48" spans="1:5" ht="16.8" thickTop="1" thickBot="1" x14ac:dyDescent="0.3">
      <c r="A48" s="56"/>
      <c r="B48" s="57"/>
      <c r="C48" s="58"/>
      <c r="D48" s="63" t="s">
        <v>11</v>
      </c>
      <c r="E48" s="64"/>
    </row>
    <row r="49" spans="1:5" ht="15" x14ac:dyDescent="0.25">
      <c r="A49" s="31" t="s">
        <v>29</v>
      </c>
      <c r="B49" s="53">
        <v>1.99</v>
      </c>
      <c r="C49" s="32"/>
      <c r="D49" s="33" t="s">
        <v>30</v>
      </c>
      <c r="E49" s="34">
        <f>B49*B50</f>
        <v>995</v>
      </c>
    </row>
    <row r="50" spans="1:5" ht="15" x14ac:dyDescent="0.25">
      <c r="A50" s="25" t="s">
        <v>31</v>
      </c>
      <c r="B50" s="43">
        <v>500</v>
      </c>
      <c r="C50" s="17"/>
      <c r="D50" s="18" t="s">
        <v>32</v>
      </c>
      <c r="E50" s="26">
        <f>E49*4</f>
        <v>3980</v>
      </c>
    </row>
    <row r="51" spans="1:5" ht="15.6" x14ac:dyDescent="0.25">
      <c r="A51" s="25"/>
      <c r="B51" s="44"/>
      <c r="C51" s="17"/>
      <c r="D51" s="18" t="s">
        <v>33</v>
      </c>
      <c r="E51" s="26">
        <f>E50*12</f>
        <v>47760</v>
      </c>
    </row>
    <row r="52" spans="1:5" ht="15" x14ac:dyDescent="0.25">
      <c r="A52" s="25"/>
      <c r="B52" s="43"/>
      <c r="C52" s="17"/>
      <c r="D52" s="19" t="s">
        <v>34</v>
      </c>
      <c r="E52" s="27">
        <v>78.599999999999994</v>
      </c>
    </row>
    <row r="53" spans="1:5" ht="15.6" x14ac:dyDescent="0.25">
      <c r="A53" s="41"/>
      <c r="B53" s="45"/>
      <c r="C53" s="17"/>
      <c r="D53" s="11" t="s">
        <v>35</v>
      </c>
      <c r="E53" s="26">
        <v>3901.4</v>
      </c>
    </row>
    <row r="54" spans="1:5" ht="15" x14ac:dyDescent="0.25">
      <c r="A54" s="7"/>
      <c r="B54" s="39">
        <v>1.3100000000000001E-2</v>
      </c>
      <c r="C54" s="28"/>
      <c r="D54" s="29"/>
      <c r="E54" s="30"/>
    </row>
  </sheetData>
  <sheetProtection algorithmName="SHA-512" hashValue="zurP6vLr5Csv8SMSS0kP3Dh91SKC4J8jJ8K22vDE/j3NuNWS5vitsiCkuyP4bYcQ+OLM57Ca4h5oyb65C5dg8Q==" saltValue="2gF3QRyv1bd+CuQzs8ZzUg==" spinCount="100000" sheet="1" objects="1" scenarios="1" selectLockedCells="1"/>
  <mergeCells count="7">
    <mergeCell ref="D48:E48"/>
    <mergeCell ref="D1:E1"/>
    <mergeCell ref="A4:E4"/>
    <mergeCell ref="D9:E9"/>
    <mergeCell ref="C2:D2"/>
    <mergeCell ref="A5:E5"/>
    <mergeCell ref="A6:E6"/>
  </mergeCells>
  <pageMargins left="0.77" right="0.15748031496063" top="0.22" bottom="0.49" header="0.15748031496063" footer="0.28999999999999998"/>
  <pageSetup paperSize="9" scale="95" orientation="portrait" horizontalDpi="1200" verticalDpi="1200" r:id="rId1"/>
  <headerFooter alignWithMargins="0">
    <oddFooter>&amp;LDipl.-Ing. Joachim Höber&amp;CSeite &amp;P&amp;R&amp;D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Wellsystem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Wirtschaftlichkeits- &amp; Rentabilitätsberechnung</dc:title>
  <dc:subject>Wellsystem_MEDICAL, Wellsystem_PLUS, Wellsystem_RELAX</dc:subject>
  <dc:creator>Joachim Höber</dc:creator>
  <cp:keywords>Wirtschaftlichkeit, Rentabilität</cp:keywords>
  <dc:description>Berechnung mit allen Variablen möglich.</dc:description>
  <cp:lastModifiedBy>Carina Baumann</cp:lastModifiedBy>
  <cp:lastPrinted>2013-04-18T13:27:49Z</cp:lastPrinted>
  <dcterms:created xsi:type="dcterms:W3CDTF">2010-11-12T20:50:00Z</dcterms:created>
  <dcterms:modified xsi:type="dcterms:W3CDTF">2025-01-24T07:33:01Z</dcterms:modified>
</cp:coreProperties>
</file>